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8F22637-F337-47F7-9B19-E6988644E83B}" xr6:coauthVersionLast="47" xr6:coauthVersionMax="47" xr10:uidLastSave="{00000000-0000-0000-0000-000000000000}"/>
  <bookViews>
    <workbookView xWindow="-120" yWindow="-120" windowWidth="29040" windowHeight="15840" xr2:uid="{EBA8B61F-C782-404F-A0B9-CB770F0F0C74}"/>
  </bookViews>
  <sheets>
    <sheet name="Sheet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K12" i="1"/>
  <c r="J12" i="1"/>
  <c r="I12" i="1"/>
  <c r="H12" i="1"/>
  <c r="G12" i="1"/>
  <c r="D12" i="1"/>
  <c r="C12" i="1"/>
  <c r="E12" i="1" s="1"/>
  <c r="P10" i="1"/>
  <c r="O10" i="1"/>
  <c r="N10" i="1"/>
  <c r="M10" i="1"/>
  <c r="F10" i="1"/>
  <c r="E10" i="1"/>
  <c r="P9" i="1"/>
  <c r="O9" i="1"/>
  <c r="N9" i="1"/>
  <c r="M9" i="1"/>
  <c r="F9" i="1"/>
  <c r="E9" i="1"/>
  <c r="P8" i="1"/>
  <c r="O8" i="1"/>
  <c r="N8" i="1"/>
  <c r="M8" i="1"/>
  <c r="F8" i="1"/>
  <c r="E8" i="1"/>
  <c r="P7" i="1"/>
  <c r="O7" i="1"/>
  <c r="N7" i="1"/>
  <c r="M7" i="1"/>
  <c r="F7" i="1"/>
  <c r="E7" i="1"/>
  <c r="P6" i="1"/>
  <c r="O6" i="1"/>
  <c r="N6" i="1"/>
  <c r="M6" i="1"/>
  <c r="F6" i="1"/>
  <c r="E6" i="1"/>
  <c r="P5" i="1"/>
  <c r="O5" i="1"/>
  <c r="N5" i="1"/>
  <c r="M5" i="1"/>
  <c r="F5" i="1"/>
  <c r="E5" i="1"/>
  <c r="N12" i="1" l="1"/>
  <c r="F12" i="1"/>
  <c r="O12" i="1"/>
  <c r="M12" i="1"/>
  <c r="L12" i="1"/>
  <c r="Q12" i="1" s="1"/>
  <c r="P12" i="1"/>
</calcChain>
</file>

<file path=xl/sharedStrings.xml><?xml version="1.0" encoding="utf-8"?>
<sst xmlns="http://schemas.openxmlformats.org/spreadsheetml/2006/main" count="32" uniqueCount="26">
  <si>
    <t>NO</t>
  </si>
  <si>
    <t>KECAMATAN</t>
  </si>
  <si>
    <t>LAMPID</t>
  </si>
  <si>
    <t>BAYI YANG LAHIR DI TAHUN 2022 DAN BUAT AKTA KELAHIRAN</t>
  </si>
  <si>
    <t>MATI DI TAHUN 2022 DAN BUAT AKTA KEMATIAN</t>
  </si>
  <si>
    <t>L</t>
  </si>
  <si>
    <t>P</t>
  </si>
  <si>
    <t>L+P</t>
  </si>
  <si>
    <t>LAHIR</t>
  </si>
  <si>
    <t>MATI</t>
  </si>
  <si>
    <t>PINDAH</t>
  </si>
  <si>
    <t>DATANG</t>
  </si>
  <si>
    <t>BALIKPAPAN TIMUR</t>
  </si>
  <si>
    <t>BALIKPAPAN BARAT</t>
  </si>
  <si>
    <t>BALIKPAPAN UTARA</t>
  </si>
  <si>
    <t>BALIKPAPAN TENGAH</t>
  </si>
  <si>
    <t>BALIKPAPAN SELATAN</t>
  </si>
  <si>
    <t>BALIKPAPAN KOTA</t>
  </si>
  <si>
    <t>TOTAL</t>
  </si>
  <si>
    <t>KETERANGAN</t>
  </si>
  <si>
    <t>JUMLAH PENDUDUK BERDASARKAN DKB SEMESTER II TAHUN 2021</t>
  </si>
  <si>
    <t>PERTAMBAHAN PENDUDUK (LAHIR + DATANG) 2022</t>
  </si>
  <si>
    <t>PENGURANGAN PENDUDUK (PINDAH + MATI) 2022</t>
  </si>
  <si>
    <t>PERTUMBUHAN PENDUDUK</t>
  </si>
  <si>
    <t>PERTUMBUHAN PENDUDUK TOTAL</t>
  </si>
  <si>
    <t>JUMLAH PENDUDUK BERDASARKAN DKB SEMESTER II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</si>
</sst>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/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3" fontId="0" fillId="2" borderId="5" xfId="0" applyNumberForma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10" fontId="1" fillId="0" borderId="5" xfId="0" applyNumberFormat="1" applyFont="1" applyBorder="1" applyAlignment="1">
      <alignment vertical="center"/>
    </xf>
    <xf numFmtId="10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3E729-259D-470A-96CC-77C86E2F38F0}">
  <dimension ref="A2:S25"/>
  <sheetViews>
    <sheetView tabSelected="1" workbookViewId="0">
      <selection activeCell="L14" sqref="L14"/>
    </sheetView>
  </sheetViews>
  <sheetFormatPr defaultRowHeight="15" x14ac:dyDescent="0.25"/>
  <cols>
    <col min="1" max="1" width="5.7109375" style="10" customWidth="1"/>
    <col min="2" max="2" width="20.42578125" customWidth="1"/>
    <col min="3" max="12" width="11.7109375" customWidth="1"/>
    <col min="13" max="13" width="9" customWidth="1"/>
    <col min="14" max="14" width="9.7109375" customWidth="1"/>
    <col min="15" max="15" width="17.140625" customWidth="1"/>
    <col min="16" max="16" width="18.5703125" customWidth="1"/>
    <col min="17" max="17" width="15.140625" customWidth="1"/>
  </cols>
  <sheetData>
    <row r="2" spans="1:19" ht="21" customHeight="1" x14ac:dyDescent="0.25">
      <c r="A2" s="28" t="s">
        <v>0</v>
      </c>
      <c r="B2" s="28" t="s">
        <v>1</v>
      </c>
      <c r="C2" s="26">
        <v>2021</v>
      </c>
      <c r="D2" s="31"/>
      <c r="E2" s="31"/>
      <c r="F2" s="31"/>
      <c r="G2" s="31"/>
      <c r="H2" s="31"/>
      <c r="I2" s="27"/>
      <c r="J2" s="32">
        <v>2022</v>
      </c>
      <c r="K2" s="32"/>
      <c r="L2" s="32"/>
      <c r="M2" s="32"/>
      <c r="N2" s="32"/>
      <c r="O2" s="32"/>
      <c r="P2" s="32"/>
      <c r="Q2" s="22" t="s">
        <v>23</v>
      </c>
    </row>
    <row r="3" spans="1:19" s="1" customFormat="1" ht="50.25" customHeight="1" x14ac:dyDescent="0.25">
      <c r="A3" s="29"/>
      <c r="B3" s="29"/>
      <c r="C3" s="33" t="s">
        <v>20</v>
      </c>
      <c r="D3" s="33"/>
      <c r="E3" s="33"/>
      <c r="F3" s="26" t="s">
        <v>2</v>
      </c>
      <c r="G3" s="31"/>
      <c r="H3" s="31"/>
      <c r="I3" s="27"/>
      <c r="J3" s="33" t="s">
        <v>25</v>
      </c>
      <c r="K3" s="33"/>
      <c r="L3" s="33"/>
      <c r="M3" s="26" t="s">
        <v>2</v>
      </c>
      <c r="N3" s="31"/>
      <c r="O3" s="31"/>
      <c r="P3" s="27"/>
      <c r="Q3" s="23"/>
    </row>
    <row r="4" spans="1:19" s="1" customFormat="1" ht="71.25" customHeight="1" x14ac:dyDescent="0.25">
      <c r="A4" s="30"/>
      <c r="B4" s="30"/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14" t="s">
        <v>5</v>
      </c>
      <c r="K4" s="14" t="s">
        <v>6</v>
      </c>
      <c r="L4" s="14" t="s">
        <v>7</v>
      </c>
      <c r="M4" s="3" t="s">
        <v>10</v>
      </c>
      <c r="N4" s="3" t="s">
        <v>11</v>
      </c>
      <c r="O4" s="3" t="s">
        <v>3</v>
      </c>
      <c r="P4" s="3" t="s">
        <v>4</v>
      </c>
      <c r="Q4" s="24"/>
    </row>
    <row r="5" spans="1:19" s="1" customFormat="1" ht="24.95" customHeight="1" x14ac:dyDescent="0.25">
      <c r="A5" s="4">
        <v>1</v>
      </c>
      <c r="B5" s="5" t="s">
        <v>12</v>
      </c>
      <c r="C5" s="6">
        <v>49144</v>
      </c>
      <c r="D5" s="6">
        <v>46357</v>
      </c>
      <c r="E5" s="6">
        <f>SUM(C5:D5)</f>
        <v>95501</v>
      </c>
      <c r="F5" s="6">
        <f>1529+15</f>
        <v>1544</v>
      </c>
      <c r="G5" s="6">
        <v>534</v>
      </c>
      <c r="H5" s="6">
        <v>2458</v>
      </c>
      <c r="I5" s="6">
        <v>2775</v>
      </c>
      <c r="J5" s="15">
        <v>51511</v>
      </c>
      <c r="K5" s="15">
        <v>48492</v>
      </c>
      <c r="L5" s="15">
        <v>100003</v>
      </c>
      <c r="M5" s="5">
        <f>754+145</f>
        <v>899</v>
      </c>
      <c r="N5" s="5">
        <f>876+55</f>
        <v>931</v>
      </c>
      <c r="O5" s="5">
        <f>388+107</f>
        <v>495</v>
      </c>
      <c r="P5" s="5">
        <f>74+259</f>
        <v>333</v>
      </c>
      <c r="Q5" s="6"/>
      <c r="R5" s="7"/>
      <c r="S5" s="7"/>
    </row>
    <row r="6" spans="1:19" s="1" customFormat="1" ht="24.95" customHeight="1" x14ac:dyDescent="0.25">
      <c r="A6" s="4">
        <v>2</v>
      </c>
      <c r="B6" s="5" t="s">
        <v>13</v>
      </c>
      <c r="C6" s="6">
        <v>49726</v>
      </c>
      <c r="D6" s="6">
        <v>46678</v>
      </c>
      <c r="E6" s="6">
        <f t="shared" ref="E6:E12" si="0">SUM(C6:D6)</f>
        <v>96404</v>
      </c>
      <c r="F6" s="6">
        <f>1337+15</f>
        <v>1352</v>
      </c>
      <c r="G6" s="6">
        <v>634</v>
      </c>
      <c r="H6" s="6">
        <v>2249</v>
      </c>
      <c r="I6" s="6">
        <v>1928</v>
      </c>
      <c r="J6" s="15">
        <v>50194</v>
      </c>
      <c r="K6" s="15">
        <v>47021</v>
      </c>
      <c r="L6" s="15">
        <v>97215</v>
      </c>
      <c r="M6" s="5">
        <f>657+129</f>
        <v>786</v>
      </c>
      <c r="N6" s="5">
        <f>512+41</f>
        <v>553</v>
      </c>
      <c r="O6" s="5">
        <f>328+99</f>
        <v>427</v>
      </c>
      <c r="P6" s="5">
        <f>118+381</f>
        <v>499</v>
      </c>
      <c r="Q6" s="6"/>
      <c r="R6" s="7"/>
      <c r="S6" s="7"/>
    </row>
    <row r="7" spans="1:19" s="1" customFormat="1" ht="24.95" customHeight="1" x14ac:dyDescent="0.25">
      <c r="A7" s="4">
        <v>3</v>
      </c>
      <c r="B7" s="5" t="s">
        <v>14</v>
      </c>
      <c r="C7" s="6">
        <v>89987</v>
      </c>
      <c r="D7" s="6">
        <v>86378</v>
      </c>
      <c r="E7" s="6">
        <f t="shared" si="0"/>
        <v>176365</v>
      </c>
      <c r="F7" s="6">
        <f>2706+15</f>
        <v>2721</v>
      </c>
      <c r="G7" s="6">
        <v>1242</v>
      </c>
      <c r="H7" s="6">
        <v>4080</v>
      </c>
      <c r="I7" s="6">
        <v>4905</v>
      </c>
      <c r="J7" s="15">
        <v>93555</v>
      </c>
      <c r="K7" s="15">
        <v>89889</v>
      </c>
      <c r="L7" s="15">
        <v>183444</v>
      </c>
      <c r="M7" s="5">
        <f>1037+246</f>
        <v>1283</v>
      </c>
      <c r="N7" s="5">
        <f>1303+114</f>
        <v>1417</v>
      </c>
      <c r="O7" s="5">
        <f>570+171</f>
        <v>741</v>
      </c>
      <c r="P7" s="5">
        <f>150+569</f>
        <v>719</v>
      </c>
      <c r="Q7" s="6"/>
      <c r="R7" s="7"/>
      <c r="S7" s="7"/>
    </row>
    <row r="8" spans="1:19" s="1" customFormat="1" ht="24.95" customHeight="1" x14ac:dyDescent="0.25">
      <c r="A8" s="4">
        <v>4</v>
      </c>
      <c r="B8" s="5" t="s">
        <v>15</v>
      </c>
      <c r="C8" s="6">
        <v>54023</v>
      </c>
      <c r="D8" s="6">
        <v>52310</v>
      </c>
      <c r="E8" s="6">
        <f t="shared" si="0"/>
        <v>106333</v>
      </c>
      <c r="F8" s="6">
        <f>1402+15</f>
        <v>1417</v>
      </c>
      <c r="G8" s="6">
        <v>1012</v>
      </c>
      <c r="H8" s="6">
        <v>2501</v>
      </c>
      <c r="I8" s="6">
        <v>1925</v>
      </c>
      <c r="J8" s="15">
        <v>54063</v>
      </c>
      <c r="K8" s="15">
        <v>52120</v>
      </c>
      <c r="L8" s="15">
        <v>106183</v>
      </c>
      <c r="M8" s="5">
        <f>669+131</f>
        <v>800</v>
      </c>
      <c r="N8" s="5">
        <f>502+37</f>
        <v>539</v>
      </c>
      <c r="O8" s="5">
        <f>351+94</f>
        <v>445</v>
      </c>
      <c r="P8" s="5">
        <f>134+414</f>
        <v>548</v>
      </c>
      <c r="Q8" s="6"/>
      <c r="R8" s="7"/>
      <c r="S8" s="7"/>
    </row>
    <row r="9" spans="1:19" s="1" customFormat="1" ht="24.95" customHeight="1" x14ac:dyDescent="0.25">
      <c r="A9" s="4">
        <v>5</v>
      </c>
      <c r="B9" s="5" t="s">
        <v>16</v>
      </c>
      <c r="C9" s="6">
        <v>76537</v>
      </c>
      <c r="D9" s="6">
        <v>73991</v>
      </c>
      <c r="E9" s="6">
        <f t="shared" si="0"/>
        <v>150528</v>
      </c>
      <c r="F9" s="6">
        <f>2272+15</f>
        <v>2287</v>
      </c>
      <c r="G9" s="6">
        <v>830</v>
      </c>
      <c r="H9" s="6">
        <v>4378</v>
      </c>
      <c r="I9" s="6">
        <v>4410</v>
      </c>
      <c r="J9" s="15">
        <v>78995</v>
      </c>
      <c r="K9" s="15">
        <v>76500</v>
      </c>
      <c r="L9" s="15">
        <v>155495</v>
      </c>
      <c r="M9" s="5">
        <f>1255+238</f>
        <v>1493</v>
      </c>
      <c r="N9" s="5">
        <f>1272+86</f>
        <v>1358</v>
      </c>
      <c r="O9" s="5">
        <f>592+165</f>
        <v>757</v>
      </c>
      <c r="P9" s="5">
        <f>124+377</f>
        <v>501</v>
      </c>
      <c r="Q9" s="6"/>
      <c r="R9" s="7"/>
      <c r="S9" s="7"/>
    </row>
    <row r="10" spans="1:19" s="1" customFormat="1" ht="24.95" customHeight="1" x14ac:dyDescent="0.25">
      <c r="A10" s="4">
        <v>6</v>
      </c>
      <c r="B10" s="5" t="s">
        <v>17</v>
      </c>
      <c r="C10" s="6">
        <v>43337</v>
      </c>
      <c r="D10" s="6">
        <v>41825</v>
      </c>
      <c r="E10" s="6">
        <f t="shared" si="0"/>
        <v>85162</v>
      </c>
      <c r="F10" s="6">
        <f>1130+15</f>
        <v>1145</v>
      </c>
      <c r="G10" s="6">
        <v>681</v>
      </c>
      <c r="H10" s="6">
        <v>2397</v>
      </c>
      <c r="I10" s="6">
        <v>1800</v>
      </c>
      <c r="J10" s="15">
        <v>43459</v>
      </c>
      <c r="K10" s="15">
        <v>41866</v>
      </c>
      <c r="L10" s="15">
        <v>85325</v>
      </c>
      <c r="M10" s="5">
        <f>640+131</f>
        <v>771</v>
      </c>
      <c r="N10" s="5">
        <f>590+44</f>
        <v>634</v>
      </c>
      <c r="O10" s="5">
        <f>259+80</f>
        <v>339</v>
      </c>
      <c r="P10" s="5">
        <f>95+306</f>
        <v>401</v>
      </c>
      <c r="Q10" s="6"/>
      <c r="R10" s="7"/>
      <c r="S10" s="7"/>
    </row>
    <row r="11" spans="1:19" s="1" customFormat="1" ht="24.95" customHeight="1" x14ac:dyDescent="0.25">
      <c r="A11" s="5"/>
      <c r="B11" s="5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6">
        <v>10434</v>
      </c>
      <c r="N11" s="6">
        <v>13494</v>
      </c>
      <c r="O11" s="6">
        <v>7077</v>
      </c>
      <c r="P11" s="6">
        <v>195</v>
      </c>
      <c r="Q11" s="5"/>
    </row>
    <row r="12" spans="1:19" s="1" customFormat="1" ht="24.95" customHeight="1" x14ac:dyDescent="0.25">
      <c r="A12" s="26" t="s">
        <v>18</v>
      </c>
      <c r="B12" s="27"/>
      <c r="C12" s="8">
        <f>SUM(C5:C11)</f>
        <v>362754</v>
      </c>
      <c r="D12" s="8">
        <f>SUM(D5:D11)</f>
        <v>347539</v>
      </c>
      <c r="E12" s="9">
        <f t="shared" si="0"/>
        <v>710293</v>
      </c>
      <c r="F12" s="9">
        <f>SUM(F5:F11)</f>
        <v>10466</v>
      </c>
      <c r="G12" s="9">
        <f>SUM(G5:G11)</f>
        <v>4933</v>
      </c>
      <c r="H12" s="9">
        <f>SUM(H5:H11)</f>
        <v>18063</v>
      </c>
      <c r="I12" s="9">
        <f>SUM(I5:I11)</f>
        <v>17743</v>
      </c>
      <c r="J12" s="16">
        <f>SUM(J5:J10)</f>
        <v>371777</v>
      </c>
      <c r="K12" s="16">
        <f>SUM(K5:K10)</f>
        <v>355888</v>
      </c>
      <c r="L12" s="16">
        <f t="shared" ref="L6:L12" si="1">SUM(J12:K12)</f>
        <v>727665</v>
      </c>
      <c r="M12" s="9">
        <f>SUM(M5:M11)</f>
        <v>16466</v>
      </c>
      <c r="N12" s="9">
        <f>SUM(N5:N11)</f>
        <v>18926</v>
      </c>
      <c r="O12" s="9">
        <f>SUM(O5:O11)</f>
        <v>10281</v>
      </c>
      <c r="P12" s="9">
        <f>SUM(P5:P11)</f>
        <v>3196</v>
      </c>
      <c r="Q12" s="18">
        <f>(L12-E12)/E12</f>
        <v>2.4457512603953579E-2</v>
      </c>
      <c r="S12" s="7"/>
    </row>
    <row r="14" spans="1:19" x14ac:dyDescent="0.25">
      <c r="A14" s="25" t="s">
        <v>19</v>
      </c>
      <c r="B14" s="25"/>
      <c r="C14" s="25"/>
      <c r="D14" s="25"/>
      <c r="E14" s="25"/>
      <c r="F14" s="25"/>
    </row>
    <row r="15" spans="1:19" s="1" customFormat="1" ht="24.95" customHeight="1" x14ac:dyDescent="0.25">
      <c r="A15" s="17" t="s">
        <v>21</v>
      </c>
      <c r="B15" s="17"/>
      <c r="C15" s="17"/>
      <c r="D15" s="17"/>
      <c r="E15" s="17"/>
      <c r="F15" s="12">
        <f>O12+N12</f>
        <v>29207</v>
      </c>
      <c r="G15" s="17"/>
      <c r="H15" s="17"/>
      <c r="I15" s="17"/>
      <c r="J15" s="12"/>
      <c r="K15" s="17"/>
      <c r="L15" s="17"/>
      <c r="M15" s="12"/>
      <c r="N15" s="12"/>
      <c r="O15" s="17"/>
      <c r="P15" s="17"/>
    </row>
    <row r="16" spans="1:19" s="1" customFormat="1" ht="24.95" customHeight="1" x14ac:dyDescent="0.25">
      <c r="A16" s="17" t="s">
        <v>22</v>
      </c>
      <c r="B16" s="17"/>
      <c r="C16" s="17"/>
      <c r="D16" s="17"/>
      <c r="E16" s="17"/>
      <c r="F16" s="12">
        <f>M12+P12</f>
        <v>19662</v>
      </c>
      <c r="G16" s="17"/>
      <c r="H16" s="17"/>
      <c r="I16" s="17"/>
      <c r="J16" s="12"/>
      <c r="K16" s="17"/>
      <c r="L16" s="17"/>
      <c r="M16" s="17"/>
      <c r="N16" s="17"/>
      <c r="O16" s="17"/>
      <c r="P16" s="17"/>
    </row>
    <row r="17" spans="1:16" s="1" customFormat="1" ht="24.95" customHeight="1" x14ac:dyDescent="0.25">
      <c r="A17" s="17" t="s">
        <v>24</v>
      </c>
      <c r="B17" s="17"/>
      <c r="C17" s="17"/>
      <c r="D17" s="17"/>
      <c r="E17" s="17"/>
      <c r="F17" s="13">
        <f>F15-F16</f>
        <v>9545</v>
      </c>
      <c r="G17" s="17"/>
      <c r="H17" s="17"/>
      <c r="I17" s="17"/>
      <c r="J17" s="13"/>
      <c r="K17" s="17"/>
      <c r="L17" s="17"/>
      <c r="M17" s="12"/>
      <c r="N17" s="12"/>
      <c r="O17" s="17"/>
      <c r="P17" s="17"/>
    </row>
    <row r="19" spans="1:16" x14ac:dyDescent="0.25">
      <c r="B19" s="11"/>
      <c r="C19" s="11"/>
      <c r="D19" s="11"/>
      <c r="G19" s="19"/>
    </row>
    <row r="21" spans="1:16" x14ac:dyDescent="0.25">
      <c r="M21" s="11"/>
      <c r="N21" s="11"/>
      <c r="O21" s="11"/>
    </row>
    <row r="24" spans="1:16" x14ac:dyDescent="0.25">
      <c r="M24" s="11"/>
    </row>
    <row r="25" spans="1:16" x14ac:dyDescent="0.25">
      <c r="M25" s="11"/>
      <c r="N25" s="11"/>
      <c r="O25" s="11"/>
    </row>
  </sheetData>
  <mergeCells count="12">
    <mergeCell ref="C11:L11"/>
    <mergeCell ref="Q2:Q4"/>
    <mergeCell ref="A14:F14"/>
    <mergeCell ref="A12:B12"/>
    <mergeCell ref="A2:A4"/>
    <mergeCell ref="B2:B4"/>
    <mergeCell ref="C2:I2"/>
    <mergeCell ref="J2:P2"/>
    <mergeCell ref="C3:E3"/>
    <mergeCell ref="F3:I3"/>
    <mergeCell ref="J3:L3"/>
    <mergeCell ref="M3:P3"/>
  </mergeCells>
  <printOptions horizontalCentered="1"/>
  <pageMargins left="0" right="0" top="0.74803149606299213" bottom="0.74803149606299213" header="0.31496062992125984" footer="0.31496062992125984"/>
  <pageSetup paperSize="28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Disdukcapil</dc:creator>
  <cp:lastModifiedBy>Disdukcapil</cp:lastModifiedBy>
  <dcterms:created xsi:type="dcterms:W3CDTF">2022-12-23T07:01:55Z</dcterms:created>
  <dcterms:modified xsi:type="dcterms:W3CDTF">2023-02-02T07:07:42Z</dcterms:modified>
</cp:coreProperties>
</file>